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-mz-2\Desktop\Инфо.ГРБС Качество фин.менеджмента 2023 год\Инфо.ГРБС Качество фин.менеджмента 4кв 2023\"/>
    </mc:Choice>
  </mc:AlternateContent>
  <bookViews>
    <workbookView xWindow="240" yWindow="375" windowWidth="28515" windowHeight="12300"/>
  </bookViews>
  <sheets>
    <sheet name="Таблица и график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AE9" i="2" l="1"/>
  <c r="AE6" i="2" l="1"/>
  <c r="AE5" i="2"/>
  <c r="AE4" i="2"/>
  <c r="AA11" i="2"/>
  <c r="AA9" i="2"/>
  <c r="S11" i="2" l="1"/>
  <c r="S6" i="2"/>
  <c r="E8" i="2" l="1"/>
  <c r="E7" i="2"/>
  <c r="C8" i="2"/>
  <c r="C7" i="2"/>
  <c r="Y11" i="2"/>
  <c r="Y9" i="2"/>
  <c r="AA5" i="2"/>
  <c r="AA6" i="2"/>
  <c r="AA7" i="2"/>
  <c r="AA8" i="2"/>
  <c r="AA10" i="2"/>
  <c r="AA4" i="2"/>
  <c r="AB9" i="2" l="1"/>
  <c r="AB11" i="2"/>
  <c r="Y10" i="2"/>
  <c r="AB10" i="2" s="1"/>
  <c r="Y8" i="2"/>
  <c r="AB8" i="2" s="1"/>
  <c r="Y7" i="2"/>
  <c r="AB7" i="2" s="1"/>
  <c r="Y6" i="2"/>
  <c r="AB6" i="2" s="1"/>
  <c r="Y5" i="2"/>
  <c r="AB5" i="2" s="1"/>
  <c r="Y4" i="2"/>
  <c r="AB4" i="2" s="1"/>
  <c r="AE11" i="2" l="1"/>
  <c r="AH11" i="2" s="1"/>
  <c r="AI11" i="2" s="1"/>
  <c r="AC11" i="2"/>
  <c r="U11" i="2"/>
  <c r="Q11" i="2"/>
  <c r="O11" i="2"/>
  <c r="M11" i="2"/>
  <c r="K11" i="2"/>
  <c r="I11" i="2"/>
  <c r="G11" i="2"/>
  <c r="E11" i="2"/>
  <c r="AG10" i="2"/>
  <c r="AE10" i="2"/>
  <c r="AC10" i="2"/>
  <c r="U10" i="2"/>
  <c r="S10" i="2"/>
  <c r="Q10" i="2"/>
  <c r="O10" i="2"/>
  <c r="M10" i="2"/>
  <c r="K10" i="2"/>
  <c r="I10" i="2"/>
  <c r="G10" i="2"/>
  <c r="E10" i="2"/>
  <c r="AM9" i="2"/>
  <c r="AK9" i="2"/>
  <c r="AG9" i="2"/>
  <c r="AC9" i="2"/>
  <c r="U9" i="2"/>
  <c r="S9" i="2"/>
  <c r="Q9" i="2"/>
  <c r="O9" i="2"/>
  <c r="M9" i="2"/>
  <c r="K9" i="2"/>
  <c r="I9" i="2"/>
  <c r="G9" i="2"/>
  <c r="E9" i="2"/>
  <c r="AE8" i="2"/>
  <c r="AH8" i="2" s="1"/>
  <c r="AI8" i="2" s="1"/>
  <c r="AC8" i="2"/>
  <c r="U8" i="2"/>
  <c r="S8" i="2"/>
  <c r="Q8" i="2"/>
  <c r="O8" i="2"/>
  <c r="M8" i="2"/>
  <c r="K8" i="2"/>
  <c r="I8" i="2"/>
  <c r="G8" i="2"/>
  <c r="AM7" i="2"/>
  <c r="AK7" i="2"/>
  <c r="AE7" i="2"/>
  <c r="AH7" i="2" s="1"/>
  <c r="AI7" i="2" s="1"/>
  <c r="AC7" i="2"/>
  <c r="U7" i="2"/>
  <c r="S7" i="2"/>
  <c r="Q7" i="2"/>
  <c r="O7" i="2"/>
  <c r="M7" i="2"/>
  <c r="K7" i="2"/>
  <c r="I7" i="2"/>
  <c r="G7" i="2"/>
  <c r="AG6" i="2"/>
  <c r="AC6" i="2"/>
  <c r="U6" i="2"/>
  <c r="Q6" i="2"/>
  <c r="O6" i="2"/>
  <c r="M6" i="2"/>
  <c r="K6" i="2"/>
  <c r="I6" i="2"/>
  <c r="G6" i="2"/>
  <c r="E6" i="2"/>
  <c r="AM5" i="2"/>
  <c r="AK5" i="2"/>
  <c r="AG5" i="2"/>
  <c r="AC5" i="2"/>
  <c r="U5" i="2"/>
  <c r="S5" i="2"/>
  <c r="Q5" i="2"/>
  <c r="O5" i="2"/>
  <c r="M5" i="2"/>
  <c r="K5" i="2"/>
  <c r="I5" i="2"/>
  <c r="G5" i="2"/>
  <c r="E5" i="2"/>
  <c r="AM4" i="2"/>
  <c r="AK4" i="2"/>
  <c r="AG4" i="2"/>
  <c r="AC4" i="2"/>
  <c r="U4" i="2"/>
  <c r="S4" i="2"/>
  <c r="Q4" i="2"/>
  <c r="O4" i="2"/>
  <c r="M4" i="2"/>
  <c r="K4" i="2"/>
  <c r="I4" i="2"/>
  <c r="G4" i="2"/>
  <c r="E4" i="2"/>
  <c r="C4" i="2"/>
  <c r="AN7" i="2" l="1"/>
  <c r="AO7" i="2" s="1"/>
  <c r="AH10" i="2"/>
  <c r="AI10" i="2" s="1"/>
  <c r="AH4" i="2"/>
  <c r="AI4" i="2" s="1"/>
  <c r="AH5" i="2"/>
  <c r="AI5" i="2" s="1"/>
  <c r="V10" i="2"/>
  <c r="W10" i="2" s="1"/>
  <c r="AH9" i="2"/>
  <c r="AI9" i="2" s="1"/>
  <c r="AH6" i="2"/>
  <c r="AI6" i="2" s="1"/>
  <c r="V11" i="2"/>
  <c r="W11" i="2" s="1"/>
  <c r="V9" i="2"/>
  <c r="W9" i="2" s="1"/>
  <c r="AN4" i="2"/>
  <c r="AO4" i="2" s="1"/>
  <c r="AN5" i="2"/>
  <c r="AO5" i="2" s="1"/>
  <c r="AN9" i="2"/>
  <c r="AO9" i="2" s="1"/>
  <c r="V7" i="2"/>
  <c r="W7" i="2" s="1"/>
  <c r="V8" i="2"/>
  <c r="W8" i="2" s="1"/>
  <c r="AP8" i="2" s="1"/>
  <c r="V4" i="2"/>
  <c r="W4" i="2" s="1"/>
  <c r="V5" i="2"/>
  <c r="W5" i="2" s="1"/>
  <c r="V6" i="2"/>
  <c r="AP7" i="2" l="1"/>
  <c r="AQ7" i="2" s="1"/>
  <c r="AP5" i="2"/>
  <c r="AQ5" i="2" s="1"/>
  <c r="B19" i="2" s="1"/>
  <c r="AP4" i="2"/>
  <c r="AQ4" i="2" s="1"/>
  <c r="B20" i="2" s="1"/>
  <c r="AP9" i="2"/>
  <c r="AQ9" i="2" s="1"/>
  <c r="B17" i="2" s="1"/>
  <c r="AP10" i="2"/>
  <c r="AQ10" i="2" s="1"/>
  <c r="B14" i="2" s="1"/>
  <c r="AP11" i="2"/>
  <c r="AQ11" i="2" s="1"/>
  <c r="B16" i="2" s="1"/>
  <c r="B18" i="2"/>
  <c r="W6" i="2"/>
  <c r="AP6" i="2" s="1"/>
  <c r="AQ8" i="2"/>
  <c r="B15" i="2" s="1"/>
  <c r="AQ6" i="2" l="1"/>
  <c r="B21" i="2" s="1"/>
</calcChain>
</file>

<file path=xl/sharedStrings.xml><?xml version="1.0" encoding="utf-8"?>
<sst xmlns="http://schemas.openxmlformats.org/spreadsheetml/2006/main" count="84" uniqueCount="62">
  <si>
    <t>Баллы</t>
  </si>
  <si>
    <t>2.1  Р Уровень исполнения плана по доходам (%)</t>
  </si>
  <si>
    <t>2.2  Р  Дебиторская задолженность по доходам (недоимка) (ед.)</t>
  </si>
  <si>
    <t>Адм ОМО (950)</t>
  </si>
  <si>
    <t>Упр.Обр.    (952)</t>
  </si>
  <si>
    <t>Упр.ИЗО     (951)</t>
  </si>
  <si>
    <t>Тер.Упр.     (957)</t>
  </si>
  <si>
    <t>Отд.культур     (954)</t>
  </si>
  <si>
    <t>Упр. Финансов (955)</t>
  </si>
  <si>
    <t>Отд.ЖКХ       (956)</t>
  </si>
  <si>
    <t xml:space="preserve">1.1.1  Р  доля неисполненных бюд. Ассигн.по бюдж. Инвестициям </t>
  </si>
  <si>
    <t xml:space="preserve">1.1.2 Р доля неисполненных бюд. Ассигн.без учета бюдж. Инвестиций </t>
  </si>
  <si>
    <t xml:space="preserve">1.2.1 Р Доля правовых актов </t>
  </si>
  <si>
    <t xml:space="preserve">1.2.2  Р Доля расчетных док-ов </t>
  </si>
  <si>
    <t xml:space="preserve">1.2.3 Р количество замечаний КСП </t>
  </si>
  <si>
    <r>
      <t xml:space="preserve">1.3 Р </t>
    </r>
    <r>
      <rPr>
        <b/>
        <sz val="11"/>
        <color theme="1"/>
        <rFont val="Calibri"/>
        <family val="2"/>
        <charset val="204"/>
        <scheme val="minor"/>
      </rPr>
      <t>Доля межотраслевого перераспределения средств</t>
    </r>
  </si>
  <si>
    <r>
      <t xml:space="preserve">1.4  Р </t>
    </r>
    <r>
      <rPr>
        <b/>
        <sz val="11"/>
        <color theme="1"/>
        <rFont val="Calibri"/>
        <family val="2"/>
        <charset val="204"/>
        <scheme val="minor"/>
      </rPr>
      <t>Доля внутриотраслевого перераспределения средств</t>
    </r>
  </si>
  <si>
    <t>1.5 Р Просроченная кредиторская задолженность</t>
  </si>
  <si>
    <t>1.6  Р Задолженность по налогам</t>
  </si>
  <si>
    <t xml:space="preserve">1.7 Р  Доля обьема бюд.ассигн.по заключенным соглашениям </t>
  </si>
  <si>
    <t>(Сумма 1й группы)</t>
  </si>
  <si>
    <t>Сумма 2й группы</t>
  </si>
  <si>
    <t>Вес группы *0,30</t>
  </si>
  <si>
    <t xml:space="preserve">3.1  Р  количество неисполненных в срок требований </t>
  </si>
  <si>
    <t>3.2 Р Осущ. Внутрен. финансового аудита</t>
  </si>
  <si>
    <t>Сумма 3й группы</t>
  </si>
  <si>
    <t>4.1 Р Доля мун. Учреждений нарушивших условия мун задания ГОДОВОЙ ПОКАЗАТЕЛЬ</t>
  </si>
  <si>
    <t>4.2 Р Своевременность утверждения мун задания ГОДОВОЙ ПОКАЗАТЕЛЬ</t>
  </si>
  <si>
    <t>Сумма 4й группы ГОДОВОЙ ПОКАЗАТЕЛЬ</t>
  </si>
  <si>
    <t>Вес группы *0,15 ГОДОВОЙ ПОКАЗАТЕЛЬ</t>
  </si>
  <si>
    <t>Вес всех групп показателей</t>
  </si>
  <si>
    <t>Итоговое значение (%)</t>
  </si>
  <si>
    <t>Оценка кач.фин менеджмента (Баллы)</t>
  </si>
  <si>
    <t>а</t>
  </si>
  <si>
    <t>а*0,20</t>
  </si>
  <si>
    <t>а*0,10/ 0,3</t>
  </si>
  <si>
    <t>а*0,05</t>
  </si>
  <si>
    <t>а*0,10</t>
  </si>
  <si>
    <t>а*0,60/1</t>
  </si>
  <si>
    <t>а*0,40</t>
  </si>
  <si>
    <t>(а) на 01.10.2020</t>
  </si>
  <si>
    <t>Администрация Ординского муниципального округа  (950)</t>
  </si>
  <si>
    <t>Управление образования администрации Ординского муниципального округа  (952)</t>
  </si>
  <si>
    <t>Управление ИЗО  (951)</t>
  </si>
  <si>
    <t>Территориальное управление Администрации Ординского муниципального округа (957)</t>
  </si>
  <si>
    <t>Отдел культуры, спорта и молодежной политики (954)</t>
  </si>
  <si>
    <t>Управление финансов (955)</t>
  </si>
  <si>
    <t>Отдел инфраструктуры и ЖКХ (956)</t>
  </si>
  <si>
    <t>Организация</t>
  </si>
  <si>
    <t>Оценка качества фин. менеджмента (баллы)</t>
  </si>
  <si>
    <t>Показатель расчитывается ежегодно</t>
  </si>
  <si>
    <t>а*0,10/0,20</t>
  </si>
  <si>
    <t>Вес группы *0,35</t>
  </si>
  <si>
    <t>Вес группы *0,20</t>
  </si>
  <si>
    <t>максимальное значение веса всех групп показателей</t>
  </si>
  <si>
    <t>(годовой показатель будет 5
/4,25)</t>
  </si>
  <si>
    <t xml:space="preserve">а*0,80 </t>
  </si>
  <si>
    <t>Управление ЭР и СХ (953)</t>
  </si>
  <si>
    <t>Управление экономического развития и сельского хозяйства администрации Ординского муниципального округа Пермского края (953)</t>
  </si>
  <si>
    <t>а*0,2/1</t>
  </si>
  <si>
    <t>Вес всех групп показателей
*100/4,25</t>
  </si>
  <si>
    <t>Рейтинг качества финансовго менеджмента за 12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</si>
</sst>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4" xfId="0" applyNumberFormat="1" applyFill="1" applyBorder="1" applyAlignment="1">
      <alignment horizontal="center" vertical="center"/>
    </xf>
    <xf numFmtId="0" fontId="0" fillId="5" borderId="10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4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2" fontId="2" fillId="4" borderId="23" xfId="0" applyNumberFormat="1" applyFont="1" applyFill="1" applyBorder="1" applyAlignment="1">
      <alignment horizontal="center" vertical="center" wrapText="1"/>
    </xf>
    <xf numFmtId="2" fontId="2" fillId="4" borderId="26" xfId="0" applyNumberFormat="1" applyFont="1" applyFill="1" applyBorder="1" applyAlignment="1">
      <alignment horizontal="center" vertical="center" wrapText="1"/>
    </xf>
    <xf numFmtId="2" fontId="0" fillId="4" borderId="27" xfId="0" applyNumberForma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2" fontId="0" fillId="5" borderId="28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5" borderId="11" xfId="0" applyNumberForma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0" fillId="5" borderId="30" xfId="0" applyNumberFormat="1" applyFill="1" applyBorder="1" applyAlignment="1">
      <alignment horizontal="center" vertical="center"/>
    </xf>
    <xf numFmtId="0" fontId="0" fillId="5" borderId="3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2" fillId="5" borderId="8" xfId="0" applyNumberFormat="1" applyFont="1" applyFill="1" applyBorder="1" applyAlignment="1">
      <alignment horizontal="center" vertical="center" wrapText="1"/>
    </xf>
    <xf numFmtId="2" fontId="0" fillId="5" borderId="36" xfId="0" applyNumberFormat="1" applyFill="1" applyBorder="1" applyAlignment="1">
      <alignment horizontal="center" vertical="center"/>
    </xf>
    <xf numFmtId="0" fontId="0" fillId="5" borderId="36" xfId="0" applyNumberForma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12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2" fontId="0" fillId="4" borderId="32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2" fontId="0" fillId="4" borderId="25" xfId="0" applyNumberFormat="1" applyFill="1" applyBorder="1" applyAlignment="1">
      <alignment horizontal="center" vertical="center"/>
    </xf>
    <xf numFmtId="2" fontId="0" fillId="5" borderId="25" xfId="0" applyNumberFormat="1" applyFill="1" applyBorder="1" applyAlignment="1">
      <alignment horizontal="center" vertical="center"/>
    </xf>
    <xf numFmtId="2" fontId="0" fillId="5" borderId="37" xfId="0" applyNumberFormat="1" applyFill="1" applyBorder="1" applyAlignment="1">
      <alignment horizontal="center" vertical="center"/>
    </xf>
    <xf numFmtId="2" fontId="0" fillId="5" borderId="38" xfId="0" applyNumberForma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2" borderId="41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8" fillId="0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2" fillId="6" borderId="26" xfId="0" applyNumberFormat="1" applyFont="1" applyFill="1" applyBorder="1" applyAlignment="1">
      <alignment horizontal="center" vertical="center" wrapText="1"/>
    </xf>
    <xf numFmtId="2" fontId="2" fillId="6" borderId="7" xfId="0" applyNumberFormat="1" applyFont="1" applyFill="1" applyBorder="1" applyAlignment="1">
      <alignment horizontal="center" vertical="center" wrapText="1"/>
    </xf>
    <xf numFmtId="0" fontId="0" fillId="5" borderId="24" xfId="0" applyNumberFormat="1" applyFill="1" applyBorder="1" applyAlignment="1">
      <alignment horizontal="center" vertical="center"/>
    </xf>
    <xf numFmtId="2" fontId="6" fillId="4" borderId="40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0" xfId="0" applyNumberFormat="1" applyFont="1" applyFill="1" applyBorder="1" applyAlignment="1">
      <alignment horizontal="center" vertical="center"/>
    </xf>
    <xf numFmtId="0" fontId="0" fillId="5" borderId="26" xfId="0" applyNumberFormat="1" applyFill="1" applyBorder="1" applyAlignment="1">
      <alignment horizontal="center" vertical="center"/>
    </xf>
    <xf numFmtId="0" fontId="0" fillId="5" borderId="28" xfId="0" applyNumberForma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/>
    <xf numFmtId="2" fontId="7" fillId="2" borderId="24" xfId="0" applyNumberFormat="1" applyFont="1" applyFill="1" applyBorder="1"/>
    <xf numFmtId="0" fontId="2" fillId="2" borderId="26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Рейтинг качества финансового менеджмента за 12</a:t>
            </a:r>
            <a:r>
              <a:rPr lang="ru-RU" baseline="0"/>
              <a:t> месяцев </a:t>
            </a:r>
            <a:r>
              <a:rPr lang="ru-RU"/>
              <a:t>2023 года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'Таблица и график'!$A$14:$A$21</c:f>
              <c:strCache>
                <c:ptCount val="8"/>
                <c:pt idx="0">
                  <c:v>Упр. Финансов (955)</c:v>
                </c:pt>
                <c:pt idx="1">
                  <c:v>Тер.Упр.     (957)</c:v>
                </c:pt>
                <c:pt idx="2">
                  <c:v>Отд.ЖКХ       (956)</c:v>
                </c:pt>
                <c:pt idx="3">
                  <c:v>Отд.культур     (954)</c:v>
                </c:pt>
                <c:pt idx="4">
                  <c:v>Упр.ИЗО     (951)</c:v>
                </c:pt>
                <c:pt idx="5">
                  <c:v>Упр.Обр.    (952)</c:v>
                </c:pt>
                <c:pt idx="6">
                  <c:v>Адм ОМО (950)</c:v>
                </c:pt>
                <c:pt idx="7">
                  <c:v>Управление ЭР и СХ (953)</c:v>
                </c:pt>
              </c:strCache>
            </c:strRef>
          </c:cat>
          <c:val>
            <c:numRef>
              <c:f>'Таблица и график'!$B$14:$B$21</c:f>
              <c:numCache>
                <c:formatCode>0.00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886128"/>
        <c:axId val="183886520"/>
      </c:barChart>
      <c:catAx>
        <c:axId val="183886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3886520"/>
        <c:crosses val="autoZero"/>
        <c:auto val="1"/>
        <c:lblAlgn val="ctr"/>
        <c:lblOffset val="100"/>
        <c:noMultiLvlLbl val="0"/>
      </c:catAx>
      <c:valAx>
        <c:axId val="183886520"/>
        <c:scaling>
          <c:orientation val="minMax"/>
        </c:scaling>
        <c:delete val="0"/>
        <c:axPos val="b"/>
        <c:majorGridlines/>
        <c:numFmt formatCode="0.00" sourceLinked="1"/>
        <c:majorTickMark val="none"/>
        <c:minorTickMark val="none"/>
        <c:tickLblPos val="nextTo"/>
        <c:crossAx val="183886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12</xdr:row>
      <xdr:rowOff>673100</xdr:rowOff>
    </xdr:from>
    <xdr:to>
      <xdr:col>21</xdr:col>
      <xdr:colOff>736600</xdr:colOff>
      <xdr:row>19</xdr:row>
      <xdr:rowOff>292100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3"/>
  <sheetViews>
    <sheetView tabSelected="1" zoomScale="70" zoomScaleNormal="70" workbookViewId="0">
      <pane xSplit="1" topLeftCell="B1" activePane="topRight" state="frozen"/>
      <selection pane="topRight" activeCell="AF10" sqref="AF10"/>
    </sheetView>
  </sheetViews>
  <sheetFormatPr defaultRowHeight="15" x14ac:dyDescent="0.25"/>
  <cols>
    <col min="1" max="1" width="19.140625" customWidth="1"/>
    <col min="2" max="3" width="9.140625" customWidth="1"/>
    <col min="4" max="4" width="13.5703125" customWidth="1"/>
    <col min="5" max="5" width="13.28515625" customWidth="1"/>
    <col min="22" max="22" width="11.42578125" customWidth="1"/>
    <col min="23" max="23" width="11.28515625" customWidth="1"/>
    <col min="35" max="35" width="8.7109375" customWidth="1"/>
    <col min="36" max="36" width="16.7109375" customWidth="1"/>
    <col min="37" max="37" width="16.5703125" customWidth="1"/>
    <col min="38" max="38" width="15.7109375" customWidth="1"/>
    <col min="39" max="39" width="14.28515625" customWidth="1"/>
    <col min="40" max="40" width="14.7109375" customWidth="1"/>
    <col min="41" max="41" width="14.5703125" customWidth="1"/>
    <col min="42" max="42" width="16.42578125" customWidth="1"/>
    <col min="43" max="43" width="12" customWidth="1"/>
    <col min="46" max="46" width="12" customWidth="1"/>
  </cols>
  <sheetData>
    <row r="1" spans="1:46" ht="71.25" customHeight="1" thickBot="1" x14ac:dyDescent="0.3">
      <c r="A1" s="2"/>
      <c r="B1" s="2"/>
      <c r="C1" s="1"/>
      <c r="D1" s="1"/>
      <c r="E1" s="118" t="s">
        <v>61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16" t="s">
        <v>50</v>
      </c>
      <c r="AK1" s="117"/>
      <c r="AL1" s="117"/>
      <c r="AM1" s="117"/>
      <c r="AN1" s="117"/>
      <c r="AO1" s="117"/>
      <c r="AP1" s="93" t="s">
        <v>60</v>
      </c>
      <c r="AR1" s="1"/>
      <c r="AS1" s="1"/>
      <c r="AT1" s="2"/>
    </row>
    <row r="2" spans="1:46" ht="116.25" customHeight="1" thickBot="1" x14ac:dyDescent="0.3">
      <c r="A2" s="3"/>
      <c r="B2" s="114" t="s">
        <v>10</v>
      </c>
      <c r="C2" s="115"/>
      <c r="D2" s="115" t="s">
        <v>11</v>
      </c>
      <c r="E2" s="115"/>
      <c r="F2" s="115" t="s">
        <v>12</v>
      </c>
      <c r="G2" s="115"/>
      <c r="H2" s="115" t="s">
        <v>13</v>
      </c>
      <c r="I2" s="115"/>
      <c r="J2" s="115" t="s">
        <v>14</v>
      </c>
      <c r="K2" s="115"/>
      <c r="L2" s="115" t="s">
        <v>15</v>
      </c>
      <c r="M2" s="115"/>
      <c r="N2" s="115" t="s">
        <v>16</v>
      </c>
      <c r="O2" s="115"/>
      <c r="P2" s="115" t="s">
        <v>17</v>
      </c>
      <c r="Q2" s="115"/>
      <c r="R2" s="115" t="s">
        <v>18</v>
      </c>
      <c r="S2" s="115"/>
      <c r="T2" s="115" t="s">
        <v>19</v>
      </c>
      <c r="U2" s="115"/>
      <c r="V2" s="15" t="s">
        <v>20</v>
      </c>
      <c r="W2" s="15" t="s">
        <v>52</v>
      </c>
      <c r="X2" s="115" t="s">
        <v>1</v>
      </c>
      <c r="Y2" s="115"/>
      <c r="Z2" s="113" t="s">
        <v>2</v>
      </c>
      <c r="AA2" s="94" t="s">
        <v>0</v>
      </c>
      <c r="AB2" s="15" t="s">
        <v>21</v>
      </c>
      <c r="AC2" s="15" t="s">
        <v>22</v>
      </c>
      <c r="AD2" s="115" t="s">
        <v>23</v>
      </c>
      <c r="AE2" s="115"/>
      <c r="AF2" s="115" t="s">
        <v>24</v>
      </c>
      <c r="AG2" s="115"/>
      <c r="AH2" s="15" t="s">
        <v>25</v>
      </c>
      <c r="AI2" s="75" t="s">
        <v>53</v>
      </c>
      <c r="AJ2" s="114" t="s">
        <v>26</v>
      </c>
      <c r="AK2" s="115"/>
      <c r="AL2" s="115" t="s">
        <v>27</v>
      </c>
      <c r="AM2" s="115"/>
      <c r="AN2" s="15" t="s">
        <v>28</v>
      </c>
      <c r="AO2" s="80" t="s">
        <v>29</v>
      </c>
      <c r="AP2" s="85" t="s">
        <v>30</v>
      </c>
      <c r="AQ2" s="4" t="s">
        <v>31</v>
      </c>
      <c r="AR2" s="16" t="s">
        <v>32</v>
      </c>
      <c r="AS2" s="87"/>
      <c r="AT2" s="90" t="s">
        <v>54</v>
      </c>
    </row>
    <row r="3" spans="1:46" ht="63.75" customHeight="1" thickBot="1" x14ac:dyDescent="0.3">
      <c r="A3" s="3"/>
      <c r="B3" s="18" t="s">
        <v>33</v>
      </c>
      <c r="C3" s="19" t="s">
        <v>34</v>
      </c>
      <c r="D3" s="20" t="s">
        <v>33</v>
      </c>
      <c r="E3" s="19" t="s">
        <v>35</v>
      </c>
      <c r="F3" s="20" t="s">
        <v>33</v>
      </c>
      <c r="G3" s="19" t="s">
        <v>36</v>
      </c>
      <c r="H3" s="20" t="s">
        <v>33</v>
      </c>
      <c r="I3" s="19" t="s">
        <v>36</v>
      </c>
      <c r="J3" s="21" t="s">
        <v>33</v>
      </c>
      <c r="K3" s="19" t="s">
        <v>37</v>
      </c>
      <c r="L3" s="20" t="s">
        <v>33</v>
      </c>
      <c r="M3" s="19" t="s">
        <v>37</v>
      </c>
      <c r="N3" s="20" t="s">
        <v>33</v>
      </c>
      <c r="O3" s="19" t="s">
        <v>37</v>
      </c>
      <c r="P3" s="22" t="s">
        <v>33</v>
      </c>
      <c r="Q3" s="19" t="s">
        <v>37</v>
      </c>
      <c r="R3" s="21" t="s">
        <v>33</v>
      </c>
      <c r="S3" s="19" t="s">
        <v>51</v>
      </c>
      <c r="T3" s="23" t="s">
        <v>33</v>
      </c>
      <c r="U3" s="24" t="s">
        <v>37</v>
      </c>
      <c r="V3" s="25"/>
      <c r="W3" s="25"/>
      <c r="X3" s="17" t="s">
        <v>33</v>
      </c>
      <c r="Y3" s="19" t="s">
        <v>56</v>
      </c>
      <c r="Z3" s="17" t="s">
        <v>33</v>
      </c>
      <c r="AA3" s="19" t="s">
        <v>59</v>
      </c>
      <c r="AB3" s="26"/>
      <c r="AC3" s="26"/>
      <c r="AD3" s="22" t="s">
        <v>33</v>
      </c>
      <c r="AE3" s="19" t="s">
        <v>38</v>
      </c>
      <c r="AF3" s="21" t="s">
        <v>33</v>
      </c>
      <c r="AG3" s="19" t="s">
        <v>39</v>
      </c>
      <c r="AH3" s="27"/>
      <c r="AI3" s="75"/>
      <c r="AJ3" s="22" t="s">
        <v>40</v>
      </c>
      <c r="AK3" s="28" t="s">
        <v>38</v>
      </c>
      <c r="AL3" s="23" t="s">
        <v>40</v>
      </c>
      <c r="AM3" s="68" t="s">
        <v>39</v>
      </c>
      <c r="AN3" s="15"/>
      <c r="AO3" s="80"/>
      <c r="AP3" s="78"/>
      <c r="AQ3" s="86"/>
      <c r="AR3" s="16"/>
      <c r="AS3" s="87"/>
      <c r="AT3" s="90" t="s">
        <v>55</v>
      </c>
    </row>
    <row r="4" spans="1:46" ht="61.5" customHeight="1" x14ac:dyDescent="0.25">
      <c r="A4" s="29" t="s">
        <v>41</v>
      </c>
      <c r="B4" s="30">
        <v>5</v>
      </c>
      <c r="C4" s="31">
        <f>B4*0.2</f>
        <v>1</v>
      </c>
      <c r="D4" s="32">
        <v>5</v>
      </c>
      <c r="E4" s="31">
        <f>D4*0.1</f>
        <v>0.5</v>
      </c>
      <c r="F4" s="32">
        <v>5</v>
      </c>
      <c r="G4" s="31">
        <f>F4*0.05</f>
        <v>0.25</v>
      </c>
      <c r="H4" s="32">
        <v>5</v>
      </c>
      <c r="I4" s="31">
        <f>H4*0.05</f>
        <v>0.25</v>
      </c>
      <c r="J4" s="32">
        <v>5</v>
      </c>
      <c r="K4" s="31">
        <f>J4*0.1</f>
        <v>0.5</v>
      </c>
      <c r="L4" s="32">
        <v>5</v>
      </c>
      <c r="M4" s="31">
        <f>L4*0.1</f>
        <v>0.5</v>
      </c>
      <c r="N4" s="32">
        <v>5</v>
      </c>
      <c r="O4" s="31">
        <f>N4*0.1</f>
        <v>0.5</v>
      </c>
      <c r="P4" s="32">
        <v>5</v>
      </c>
      <c r="Q4" s="31">
        <f>P4*0.1</f>
        <v>0.5</v>
      </c>
      <c r="R4" s="32">
        <v>5</v>
      </c>
      <c r="S4" s="33">
        <f>R4*0.1</f>
        <v>0.5</v>
      </c>
      <c r="T4" s="30">
        <v>5</v>
      </c>
      <c r="U4" s="34">
        <f>T4*0.1</f>
        <v>0.5</v>
      </c>
      <c r="V4" s="35">
        <f>SUM(C4,E4,G4,I4,K4,M4,O4,Q4,S4,U4)</f>
        <v>5</v>
      </c>
      <c r="W4" s="35">
        <f>V4*0.35</f>
        <v>1.75</v>
      </c>
      <c r="X4" s="32">
        <v>5</v>
      </c>
      <c r="Y4" s="31">
        <f t="shared" ref="Y4:Y11" si="0">X4*0.8</f>
        <v>4</v>
      </c>
      <c r="Z4" s="95">
        <v>5</v>
      </c>
      <c r="AA4" s="33">
        <f>Z4*0.2</f>
        <v>1</v>
      </c>
      <c r="AB4" s="36">
        <f>SUM(Y4,AA4)</f>
        <v>5</v>
      </c>
      <c r="AC4" s="36">
        <f>AB4*0.3</f>
        <v>1.5</v>
      </c>
      <c r="AD4" s="32">
        <v>5</v>
      </c>
      <c r="AE4" s="33">
        <f t="shared" ref="AE4:AE9" si="1">AD4*1</f>
        <v>5</v>
      </c>
      <c r="AF4" s="101">
        <v>0</v>
      </c>
      <c r="AG4" s="101">
        <f>AF4*0.4</f>
        <v>0</v>
      </c>
      <c r="AH4" s="37">
        <f>SUM(AE4,AG4)</f>
        <v>5</v>
      </c>
      <c r="AI4" s="76">
        <f t="shared" ref="AI4:AI11" si="2">AH4*0.2</f>
        <v>1</v>
      </c>
      <c r="AJ4" s="101"/>
      <c r="AK4" s="105">
        <f>AJ4*0.6</f>
        <v>0</v>
      </c>
      <c r="AL4" s="106"/>
      <c r="AM4" s="51">
        <f t="shared" ref="AM4:AM9" si="3">AL4*0.4</f>
        <v>0</v>
      </c>
      <c r="AN4" s="51">
        <f>SUM(AK4,AM4)</f>
        <v>0</v>
      </c>
      <c r="AO4" s="82">
        <f>AN4*0.15</f>
        <v>0</v>
      </c>
      <c r="AP4" s="79">
        <f>SUM(W4,AC4,AI4,AO4)</f>
        <v>4.25</v>
      </c>
      <c r="AQ4" s="107">
        <f t="shared" ref="AQ4:AQ10" si="4">AP4*100/4.25</f>
        <v>100</v>
      </c>
      <c r="AR4" s="102">
        <v>3</v>
      </c>
      <c r="AS4" s="88"/>
      <c r="AT4" s="91">
        <v>4.25</v>
      </c>
    </row>
    <row r="5" spans="1:46" ht="78" customHeight="1" x14ac:dyDescent="0.25">
      <c r="A5" s="29" t="s">
        <v>42</v>
      </c>
      <c r="B5" s="69"/>
      <c r="C5" s="72"/>
      <c r="D5" s="40">
        <v>5</v>
      </c>
      <c r="E5" s="5">
        <f t="shared" ref="E5:E11" si="5">D5*0.3</f>
        <v>1.5</v>
      </c>
      <c r="F5" s="40">
        <v>5</v>
      </c>
      <c r="G5" s="5">
        <f t="shared" ref="G5:G11" si="6">F5*0.05</f>
        <v>0.25</v>
      </c>
      <c r="H5" s="40">
        <v>5</v>
      </c>
      <c r="I5" s="5">
        <f t="shared" ref="I5:I11" si="7">H5*0.05</f>
        <v>0.25</v>
      </c>
      <c r="J5" s="40">
        <v>5</v>
      </c>
      <c r="K5" s="5">
        <f t="shared" ref="K5:K11" si="8">J5*0.1</f>
        <v>0.5</v>
      </c>
      <c r="L5" s="40">
        <v>5</v>
      </c>
      <c r="M5" s="5">
        <f t="shared" ref="M5:M11" si="9">L5*0.1</f>
        <v>0.5</v>
      </c>
      <c r="N5" s="40">
        <v>5</v>
      </c>
      <c r="O5" s="5">
        <f t="shared" ref="O5:O11" si="10">N5*0.1</f>
        <v>0.5</v>
      </c>
      <c r="P5" s="40">
        <v>5</v>
      </c>
      <c r="Q5" s="5">
        <f t="shared" ref="Q5:Q11" si="11">P5*0.1</f>
        <v>0.5</v>
      </c>
      <c r="R5" s="40">
        <v>5</v>
      </c>
      <c r="S5" s="41">
        <f t="shared" ref="S5:S10" si="12">R5*0.1</f>
        <v>0.5</v>
      </c>
      <c r="T5" s="39">
        <v>5</v>
      </c>
      <c r="U5" s="42">
        <f t="shared" ref="U5:U11" si="13">T5*0.1</f>
        <v>0.5</v>
      </c>
      <c r="V5" s="43">
        <f t="shared" ref="V5:V11" si="14">SUM(C5,E5,G5,I5,K5,M5,O5,Q5,S5,U5)</f>
        <v>5</v>
      </c>
      <c r="W5" s="43">
        <f t="shared" ref="W5:W10" si="15">V5*0.35</f>
        <v>1.75</v>
      </c>
      <c r="X5" s="40">
        <v>5</v>
      </c>
      <c r="Y5" s="31">
        <f t="shared" si="0"/>
        <v>4</v>
      </c>
      <c r="Z5" s="96">
        <v>5</v>
      </c>
      <c r="AA5" s="33">
        <f t="shared" ref="AA5:AA10" si="16">Z5*0.2</f>
        <v>1</v>
      </c>
      <c r="AB5" s="36">
        <f>SUM(Y5,AA5)</f>
        <v>5</v>
      </c>
      <c r="AC5" s="44">
        <f t="shared" ref="AC5:AC11" si="17">AB5*0.3</f>
        <v>1.5</v>
      </c>
      <c r="AD5" s="40">
        <v>5</v>
      </c>
      <c r="AE5" s="41">
        <f>AD5*0.6</f>
        <v>3</v>
      </c>
      <c r="AF5" s="45">
        <v>5</v>
      </c>
      <c r="AG5" s="7">
        <f t="shared" ref="AG5:AG10" si="18">AF5*0.4</f>
        <v>2</v>
      </c>
      <c r="AH5" s="46">
        <f t="shared" ref="AH5:AH11" si="19">SUM(AE5,AG5)</f>
        <v>5</v>
      </c>
      <c r="AI5" s="77">
        <f t="shared" si="2"/>
        <v>1</v>
      </c>
      <c r="AJ5" s="45">
        <v>5</v>
      </c>
      <c r="AK5" s="47">
        <f t="shared" ref="AK5:AK9" si="20">AJ5*0.6</f>
        <v>3</v>
      </c>
      <c r="AL5" s="48">
        <v>5</v>
      </c>
      <c r="AM5" s="49">
        <f t="shared" si="3"/>
        <v>2</v>
      </c>
      <c r="AN5" s="38">
        <f t="shared" ref="AN5:AN9" si="21">SUM(AK5,AM5)</f>
        <v>5</v>
      </c>
      <c r="AO5" s="81">
        <f t="shared" ref="AO5:AO9" si="22">AN5*0.15</f>
        <v>0.75</v>
      </c>
      <c r="AP5" s="79">
        <f>SUM(W5,AC5,AI5,AO5)</f>
        <v>5</v>
      </c>
      <c r="AQ5" s="108">
        <f>AP5*100/5</f>
        <v>100</v>
      </c>
      <c r="AR5" s="103">
        <v>3</v>
      </c>
      <c r="AS5" s="89"/>
      <c r="AT5" s="91">
        <v>5</v>
      </c>
    </row>
    <row r="6" spans="1:46" ht="75" customHeight="1" x14ac:dyDescent="0.25">
      <c r="A6" s="98" t="s">
        <v>58</v>
      </c>
      <c r="B6" s="69"/>
      <c r="C6" s="72"/>
      <c r="D6" s="40">
        <v>5</v>
      </c>
      <c r="E6" s="5">
        <f t="shared" si="5"/>
        <v>1.5</v>
      </c>
      <c r="F6" s="40">
        <v>5</v>
      </c>
      <c r="G6" s="5">
        <f t="shared" si="6"/>
        <v>0.25</v>
      </c>
      <c r="H6" s="40">
        <v>5</v>
      </c>
      <c r="I6" s="5">
        <f t="shared" si="7"/>
        <v>0.25</v>
      </c>
      <c r="J6" s="40">
        <v>5</v>
      </c>
      <c r="K6" s="5">
        <f t="shared" si="8"/>
        <v>0.5</v>
      </c>
      <c r="L6" s="40">
        <v>5</v>
      </c>
      <c r="M6" s="5">
        <f t="shared" si="9"/>
        <v>0.5</v>
      </c>
      <c r="N6" s="40">
        <v>5</v>
      </c>
      <c r="O6" s="5">
        <f t="shared" si="10"/>
        <v>0.5</v>
      </c>
      <c r="P6" s="40">
        <v>5</v>
      </c>
      <c r="Q6" s="5">
        <f t="shared" si="11"/>
        <v>0.5</v>
      </c>
      <c r="R6" s="40">
        <v>5</v>
      </c>
      <c r="S6" s="41">
        <f>R6*0.2</f>
        <v>1</v>
      </c>
      <c r="T6" s="69">
        <v>0</v>
      </c>
      <c r="U6" s="112">
        <f t="shared" si="13"/>
        <v>0</v>
      </c>
      <c r="V6" s="43">
        <f t="shared" si="14"/>
        <v>5</v>
      </c>
      <c r="W6" s="43">
        <f t="shared" si="15"/>
        <v>1.75</v>
      </c>
      <c r="X6" s="40">
        <v>5</v>
      </c>
      <c r="Y6" s="31">
        <f t="shared" si="0"/>
        <v>4</v>
      </c>
      <c r="Z6" s="96">
        <v>5</v>
      </c>
      <c r="AA6" s="33">
        <f t="shared" si="16"/>
        <v>1</v>
      </c>
      <c r="AB6" s="36">
        <f t="shared" ref="AB6:AB11" si="23">SUM(Y6,AA6)</f>
        <v>5</v>
      </c>
      <c r="AC6" s="44">
        <f t="shared" si="17"/>
        <v>1.5</v>
      </c>
      <c r="AD6" s="40">
        <v>5</v>
      </c>
      <c r="AE6" s="41">
        <f t="shared" si="1"/>
        <v>5</v>
      </c>
      <c r="AF6" s="10">
        <v>0</v>
      </c>
      <c r="AG6" s="10">
        <f t="shared" si="18"/>
        <v>0</v>
      </c>
      <c r="AH6" s="46">
        <f t="shared" si="19"/>
        <v>5</v>
      </c>
      <c r="AI6" s="77">
        <f t="shared" si="2"/>
        <v>1</v>
      </c>
      <c r="AJ6" s="10"/>
      <c r="AK6" s="50"/>
      <c r="AL6" s="12"/>
      <c r="AM6" s="9"/>
      <c r="AN6" s="51"/>
      <c r="AO6" s="82"/>
      <c r="AP6" s="79">
        <f t="shared" ref="AP6:AP11" si="24">SUM(W6,AC6,AI6,AO6)-AO6</f>
        <v>4.25</v>
      </c>
      <c r="AQ6" s="108">
        <f t="shared" si="4"/>
        <v>100</v>
      </c>
      <c r="AR6" s="103">
        <v>3</v>
      </c>
      <c r="AS6" s="89"/>
      <c r="AT6" s="91">
        <v>4.25</v>
      </c>
    </row>
    <row r="7" spans="1:46" ht="60.75" customHeight="1" x14ac:dyDescent="0.25">
      <c r="A7" s="4" t="s">
        <v>43</v>
      </c>
      <c r="B7" s="69">
        <v>0</v>
      </c>
      <c r="C7" s="72">
        <f>B7*0.2</f>
        <v>0</v>
      </c>
      <c r="D7" s="40">
        <v>5</v>
      </c>
      <c r="E7" s="5">
        <f>D7*0.3</f>
        <v>1.5</v>
      </c>
      <c r="F7" s="40">
        <v>5</v>
      </c>
      <c r="G7" s="5">
        <f t="shared" si="6"/>
        <v>0.25</v>
      </c>
      <c r="H7" s="40">
        <v>5</v>
      </c>
      <c r="I7" s="5">
        <f t="shared" si="7"/>
        <v>0.25</v>
      </c>
      <c r="J7" s="40">
        <v>5</v>
      </c>
      <c r="K7" s="5">
        <f t="shared" si="8"/>
        <v>0.5</v>
      </c>
      <c r="L7" s="40">
        <v>5</v>
      </c>
      <c r="M7" s="5">
        <f t="shared" si="9"/>
        <v>0.5</v>
      </c>
      <c r="N7" s="40">
        <v>5</v>
      </c>
      <c r="O7" s="5">
        <f t="shared" si="10"/>
        <v>0.5</v>
      </c>
      <c r="P7" s="40">
        <v>5</v>
      </c>
      <c r="Q7" s="5">
        <f t="shared" si="11"/>
        <v>0.5</v>
      </c>
      <c r="R7" s="40">
        <v>5</v>
      </c>
      <c r="S7" s="41">
        <f t="shared" si="12"/>
        <v>0.5</v>
      </c>
      <c r="T7" s="39">
        <v>5</v>
      </c>
      <c r="U7" s="42">
        <f t="shared" si="13"/>
        <v>0.5</v>
      </c>
      <c r="V7" s="43">
        <f t="shared" si="14"/>
        <v>5</v>
      </c>
      <c r="W7" s="43">
        <f t="shared" si="15"/>
        <v>1.75</v>
      </c>
      <c r="X7" s="40">
        <v>5</v>
      </c>
      <c r="Y7" s="31">
        <f t="shared" si="0"/>
        <v>4</v>
      </c>
      <c r="Z7" s="96">
        <v>5</v>
      </c>
      <c r="AA7" s="33">
        <f t="shared" si="16"/>
        <v>1</v>
      </c>
      <c r="AB7" s="36">
        <f t="shared" si="23"/>
        <v>5</v>
      </c>
      <c r="AC7" s="44">
        <f t="shared" si="17"/>
        <v>1.5</v>
      </c>
      <c r="AD7" s="40">
        <v>5</v>
      </c>
      <c r="AE7" s="41">
        <f t="shared" si="1"/>
        <v>5</v>
      </c>
      <c r="AF7" s="10"/>
      <c r="AG7" s="10"/>
      <c r="AH7" s="46">
        <f t="shared" si="19"/>
        <v>5</v>
      </c>
      <c r="AI7" s="77">
        <f t="shared" si="2"/>
        <v>1</v>
      </c>
      <c r="AJ7" s="45">
        <v>5</v>
      </c>
      <c r="AK7" s="47">
        <f t="shared" si="20"/>
        <v>3</v>
      </c>
      <c r="AL7" s="48">
        <v>5</v>
      </c>
      <c r="AM7" s="49">
        <f t="shared" si="3"/>
        <v>2</v>
      </c>
      <c r="AN7" s="38">
        <f t="shared" si="21"/>
        <v>5</v>
      </c>
      <c r="AO7" s="81">
        <f t="shared" si="22"/>
        <v>0.75</v>
      </c>
      <c r="AP7" s="79">
        <f>SUM(W7,AC7,AI7,AO7)</f>
        <v>5</v>
      </c>
      <c r="AQ7" s="108">
        <f>AP7*100/5</f>
        <v>100</v>
      </c>
      <c r="AR7" s="103">
        <v>3</v>
      </c>
      <c r="AS7" s="89"/>
      <c r="AT7" s="92">
        <v>5</v>
      </c>
    </row>
    <row r="8" spans="1:46" ht="60.75" customHeight="1" x14ac:dyDescent="0.25">
      <c r="A8" s="29" t="s">
        <v>44</v>
      </c>
      <c r="B8" s="69">
        <v>0</v>
      </c>
      <c r="C8" s="72">
        <f>B8*0.2</f>
        <v>0</v>
      </c>
      <c r="D8" s="40">
        <v>5</v>
      </c>
      <c r="E8" s="5">
        <f>D8*0.3</f>
        <v>1.5</v>
      </c>
      <c r="F8" s="40">
        <v>5</v>
      </c>
      <c r="G8" s="5">
        <f t="shared" si="6"/>
        <v>0.25</v>
      </c>
      <c r="H8" s="40">
        <v>5</v>
      </c>
      <c r="I8" s="5">
        <f t="shared" si="7"/>
        <v>0.25</v>
      </c>
      <c r="J8" s="40">
        <v>5</v>
      </c>
      <c r="K8" s="5">
        <f t="shared" si="8"/>
        <v>0.5</v>
      </c>
      <c r="L8" s="40">
        <v>5</v>
      </c>
      <c r="M8" s="5">
        <f t="shared" si="9"/>
        <v>0.5</v>
      </c>
      <c r="N8" s="40">
        <v>5</v>
      </c>
      <c r="O8" s="5">
        <f t="shared" si="10"/>
        <v>0.5</v>
      </c>
      <c r="P8" s="40">
        <v>5</v>
      </c>
      <c r="Q8" s="5">
        <f t="shared" si="11"/>
        <v>0.5</v>
      </c>
      <c r="R8" s="40">
        <v>5</v>
      </c>
      <c r="S8" s="41">
        <f t="shared" si="12"/>
        <v>0.5</v>
      </c>
      <c r="T8" s="39">
        <v>5</v>
      </c>
      <c r="U8" s="42">
        <f t="shared" si="13"/>
        <v>0.5</v>
      </c>
      <c r="V8" s="43">
        <f t="shared" si="14"/>
        <v>5</v>
      </c>
      <c r="W8" s="43">
        <f t="shared" si="15"/>
        <v>1.75</v>
      </c>
      <c r="X8" s="40">
        <v>5</v>
      </c>
      <c r="Y8" s="31">
        <f t="shared" si="0"/>
        <v>4</v>
      </c>
      <c r="Z8" s="96">
        <v>5</v>
      </c>
      <c r="AA8" s="33">
        <f t="shared" si="16"/>
        <v>1</v>
      </c>
      <c r="AB8" s="36">
        <f t="shared" si="23"/>
        <v>5</v>
      </c>
      <c r="AC8" s="44">
        <f t="shared" si="17"/>
        <v>1.5</v>
      </c>
      <c r="AD8" s="40">
        <v>5</v>
      </c>
      <c r="AE8" s="41">
        <f t="shared" si="1"/>
        <v>5</v>
      </c>
      <c r="AF8" s="10"/>
      <c r="AG8" s="10"/>
      <c r="AH8" s="46">
        <f t="shared" si="19"/>
        <v>5</v>
      </c>
      <c r="AI8" s="77">
        <f t="shared" si="2"/>
        <v>1</v>
      </c>
      <c r="AJ8" s="10"/>
      <c r="AK8" s="50"/>
      <c r="AL8" s="12"/>
      <c r="AM8" s="9"/>
      <c r="AN8" s="51"/>
      <c r="AO8" s="82"/>
      <c r="AP8" s="79">
        <f t="shared" si="24"/>
        <v>4.25</v>
      </c>
      <c r="AQ8" s="108">
        <f t="shared" si="4"/>
        <v>100</v>
      </c>
      <c r="AR8" s="103">
        <v>3</v>
      </c>
      <c r="AS8" s="89"/>
      <c r="AT8" s="92">
        <v>4.25</v>
      </c>
    </row>
    <row r="9" spans="1:46" ht="60.75" customHeight="1" x14ac:dyDescent="0.25">
      <c r="A9" s="29" t="s">
        <v>45</v>
      </c>
      <c r="B9" s="69"/>
      <c r="C9" s="72"/>
      <c r="D9" s="40">
        <v>5</v>
      </c>
      <c r="E9" s="5">
        <f t="shared" si="5"/>
        <v>1.5</v>
      </c>
      <c r="F9" s="40">
        <v>5</v>
      </c>
      <c r="G9" s="5">
        <f t="shared" si="6"/>
        <v>0.25</v>
      </c>
      <c r="H9" s="40">
        <v>5</v>
      </c>
      <c r="I9" s="5">
        <f t="shared" si="7"/>
        <v>0.25</v>
      </c>
      <c r="J9" s="40">
        <v>5</v>
      </c>
      <c r="K9" s="5">
        <f t="shared" si="8"/>
        <v>0.5</v>
      </c>
      <c r="L9" s="40">
        <v>5</v>
      </c>
      <c r="M9" s="5">
        <f t="shared" si="9"/>
        <v>0.5</v>
      </c>
      <c r="N9" s="40">
        <v>5</v>
      </c>
      <c r="O9" s="5">
        <f t="shared" si="10"/>
        <v>0.5</v>
      </c>
      <c r="P9" s="40">
        <v>5</v>
      </c>
      <c r="Q9" s="5">
        <f t="shared" si="11"/>
        <v>0.5</v>
      </c>
      <c r="R9" s="40">
        <v>5</v>
      </c>
      <c r="S9" s="41">
        <f t="shared" si="12"/>
        <v>0.5</v>
      </c>
      <c r="T9" s="39">
        <v>5</v>
      </c>
      <c r="U9" s="42">
        <f t="shared" si="13"/>
        <v>0.5</v>
      </c>
      <c r="V9" s="43">
        <f t="shared" si="14"/>
        <v>5</v>
      </c>
      <c r="W9" s="43">
        <f>V9*0.35</f>
        <v>1.75</v>
      </c>
      <c r="X9" s="40">
        <v>5</v>
      </c>
      <c r="Y9" s="31">
        <f t="shared" si="0"/>
        <v>4</v>
      </c>
      <c r="Z9" s="96">
        <v>5</v>
      </c>
      <c r="AA9" s="33">
        <f>Z9*0.2</f>
        <v>1</v>
      </c>
      <c r="AB9" s="99">
        <f t="shared" si="23"/>
        <v>5</v>
      </c>
      <c r="AC9" s="100">
        <f t="shared" si="17"/>
        <v>1.5</v>
      </c>
      <c r="AD9" s="40">
        <v>5</v>
      </c>
      <c r="AE9" s="41">
        <f>AD9*0.6</f>
        <v>3</v>
      </c>
      <c r="AF9" s="45">
        <v>5</v>
      </c>
      <c r="AG9" s="7">
        <f t="shared" si="18"/>
        <v>2</v>
      </c>
      <c r="AH9" s="46">
        <f t="shared" si="19"/>
        <v>5</v>
      </c>
      <c r="AI9" s="77">
        <f t="shared" si="2"/>
        <v>1</v>
      </c>
      <c r="AJ9" s="45">
        <v>5</v>
      </c>
      <c r="AK9" s="47">
        <f t="shared" si="20"/>
        <v>3</v>
      </c>
      <c r="AL9" s="48">
        <v>5</v>
      </c>
      <c r="AM9" s="49">
        <f t="shared" si="3"/>
        <v>2</v>
      </c>
      <c r="AN9" s="38">
        <f t="shared" si="21"/>
        <v>5</v>
      </c>
      <c r="AO9" s="81">
        <f t="shared" si="22"/>
        <v>0.75</v>
      </c>
      <c r="AP9" s="79">
        <f>SUM(W9,AC9,AI9,AO9)</f>
        <v>5</v>
      </c>
      <c r="AQ9" s="108">
        <f>AP9*100/5</f>
        <v>100</v>
      </c>
      <c r="AR9" s="103">
        <v>3</v>
      </c>
      <c r="AS9" s="89"/>
      <c r="AT9" s="92">
        <v>5</v>
      </c>
    </row>
    <row r="10" spans="1:46" ht="60.75" customHeight="1" x14ac:dyDescent="0.25">
      <c r="A10" s="4" t="s">
        <v>46</v>
      </c>
      <c r="B10" s="73"/>
      <c r="C10" s="72"/>
      <c r="D10" s="53">
        <v>5</v>
      </c>
      <c r="E10" s="5">
        <f t="shared" si="5"/>
        <v>1.5</v>
      </c>
      <c r="F10" s="53">
        <v>5</v>
      </c>
      <c r="G10" s="5">
        <f t="shared" si="6"/>
        <v>0.25</v>
      </c>
      <c r="H10" s="53">
        <v>5</v>
      </c>
      <c r="I10" s="5">
        <f t="shared" si="7"/>
        <v>0.25</v>
      </c>
      <c r="J10" s="53">
        <v>5</v>
      </c>
      <c r="K10" s="5">
        <f t="shared" si="8"/>
        <v>0.5</v>
      </c>
      <c r="L10" s="53">
        <v>5</v>
      </c>
      <c r="M10" s="5">
        <f t="shared" si="9"/>
        <v>0.5</v>
      </c>
      <c r="N10" s="53">
        <v>5</v>
      </c>
      <c r="O10" s="5">
        <f t="shared" si="10"/>
        <v>0.5</v>
      </c>
      <c r="P10" s="40">
        <v>5</v>
      </c>
      <c r="Q10" s="5">
        <f t="shared" si="11"/>
        <v>0.5</v>
      </c>
      <c r="R10" s="53">
        <v>5</v>
      </c>
      <c r="S10" s="41">
        <f t="shared" si="12"/>
        <v>0.5</v>
      </c>
      <c r="T10" s="52">
        <v>5</v>
      </c>
      <c r="U10" s="42">
        <f t="shared" si="13"/>
        <v>0.5</v>
      </c>
      <c r="V10" s="43">
        <f t="shared" si="14"/>
        <v>5</v>
      </c>
      <c r="W10" s="43">
        <f t="shared" si="15"/>
        <v>1.75</v>
      </c>
      <c r="X10" s="40">
        <v>5</v>
      </c>
      <c r="Y10" s="31">
        <f t="shared" si="0"/>
        <v>4</v>
      </c>
      <c r="Z10" s="97">
        <v>5</v>
      </c>
      <c r="AA10" s="33">
        <f t="shared" si="16"/>
        <v>1</v>
      </c>
      <c r="AB10" s="36">
        <f t="shared" si="23"/>
        <v>5</v>
      </c>
      <c r="AC10" s="44">
        <f t="shared" si="17"/>
        <v>1.5</v>
      </c>
      <c r="AD10" s="53">
        <v>5</v>
      </c>
      <c r="AE10" s="41">
        <f t="shared" ref="AE10" si="25">AD10*0.6</f>
        <v>3</v>
      </c>
      <c r="AF10" s="54">
        <v>5</v>
      </c>
      <c r="AG10" s="7">
        <f t="shared" si="18"/>
        <v>2</v>
      </c>
      <c r="AH10" s="46">
        <f t="shared" si="19"/>
        <v>5</v>
      </c>
      <c r="AI10" s="77">
        <f t="shared" si="2"/>
        <v>1</v>
      </c>
      <c r="AJ10" s="11"/>
      <c r="AK10" s="55"/>
      <c r="AL10" s="12"/>
      <c r="AM10" s="9"/>
      <c r="AN10" s="51"/>
      <c r="AO10" s="82"/>
      <c r="AP10" s="79">
        <f t="shared" si="24"/>
        <v>4.25</v>
      </c>
      <c r="AQ10" s="108">
        <f t="shared" si="4"/>
        <v>100</v>
      </c>
      <c r="AR10" s="103">
        <v>3</v>
      </c>
      <c r="AS10" s="89"/>
      <c r="AT10" s="92">
        <v>4.25</v>
      </c>
    </row>
    <row r="11" spans="1:46" ht="60.75" customHeight="1" thickBot="1" x14ac:dyDescent="0.3">
      <c r="A11" s="4" t="s">
        <v>47</v>
      </c>
      <c r="B11" s="74"/>
      <c r="C11" s="72"/>
      <c r="D11" s="56">
        <v>5</v>
      </c>
      <c r="E11" s="5">
        <f t="shared" si="5"/>
        <v>1.5</v>
      </c>
      <c r="F11" s="56">
        <v>5</v>
      </c>
      <c r="G11" s="5">
        <f t="shared" si="6"/>
        <v>0.25</v>
      </c>
      <c r="H11" s="56">
        <v>5</v>
      </c>
      <c r="I11" s="5">
        <f t="shared" si="7"/>
        <v>0.25</v>
      </c>
      <c r="J11" s="56">
        <v>5</v>
      </c>
      <c r="K11" s="5">
        <f t="shared" si="8"/>
        <v>0.5</v>
      </c>
      <c r="L11" s="56">
        <v>5</v>
      </c>
      <c r="M11" s="5">
        <f t="shared" si="9"/>
        <v>0.5</v>
      </c>
      <c r="N11" s="56">
        <v>5</v>
      </c>
      <c r="O11" s="5">
        <f t="shared" si="10"/>
        <v>0.5</v>
      </c>
      <c r="P11" s="40">
        <v>5</v>
      </c>
      <c r="Q11" s="5">
        <f t="shared" si="11"/>
        <v>0.5</v>
      </c>
      <c r="R11" s="56">
        <v>5</v>
      </c>
      <c r="S11" s="41">
        <f>R11*0.1</f>
        <v>0.5</v>
      </c>
      <c r="T11" s="52">
        <v>5</v>
      </c>
      <c r="U11" s="42">
        <f t="shared" si="13"/>
        <v>0.5</v>
      </c>
      <c r="V11" s="43">
        <f t="shared" si="14"/>
        <v>5</v>
      </c>
      <c r="W11" s="43">
        <f>V11*0.35</f>
        <v>1.75</v>
      </c>
      <c r="X11" s="40">
        <v>5</v>
      </c>
      <c r="Y11" s="111">
        <f t="shared" si="0"/>
        <v>4</v>
      </c>
      <c r="Z11" s="6">
        <v>5</v>
      </c>
      <c r="AA11" s="33">
        <f>Z11*0.2</f>
        <v>1</v>
      </c>
      <c r="AB11" s="36">
        <f t="shared" si="23"/>
        <v>5</v>
      </c>
      <c r="AC11" s="44">
        <f t="shared" si="17"/>
        <v>1.5</v>
      </c>
      <c r="AD11" s="56">
        <v>5</v>
      </c>
      <c r="AE11" s="41">
        <f>AD11*1</f>
        <v>5</v>
      </c>
      <c r="AF11" s="57"/>
      <c r="AG11" s="10"/>
      <c r="AH11" s="46">
        <f t="shared" si="19"/>
        <v>5</v>
      </c>
      <c r="AI11" s="77">
        <f t="shared" si="2"/>
        <v>1</v>
      </c>
      <c r="AJ11" s="57"/>
      <c r="AK11" s="58"/>
      <c r="AL11" s="71"/>
      <c r="AM11" s="70"/>
      <c r="AN11" s="83"/>
      <c r="AO11" s="84"/>
      <c r="AP11" s="79">
        <f t="shared" si="24"/>
        <v>4.25</v>
      </c>
      <c r="AQ11" s="108">
        <f>AP11*100/4.25</f>
        <v>100</v>
      </c>
      <c r="AR11" s="104">
        <v>3</v>
      </c>
      <c r="AS11" s="89"/>
      <c r="AT11" s="92">
        <v>4.25</v>
      </c>
    </row>
    <row r="12" spans="1:46" ht="16.5" thickBot="1" x14ac:dyDescent="0.3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"/>
      <c r="AG12" s="1"/>
      <c r="AH12" s="1"/>
      <c r="AI12" s="1"/>
      <c r="AJ12" s="1"/>
      <c r="AK12" s="1"/>
      <c r="AL12" s="14"/>
      <c r="AM12" s="14"/>
      <c r="AN12" s="14"/>
      <c r="AO12" s="14"/>
      <c r="AP12" s="14"/>
      <c r="AQ12" s="14"/>
      <c r="AR12" s="14"/>
      <c r="AT12" s="2"/>
    </row>
    <row r="13" spans="1:46" ht="60" customHeight="1" thickBot="1" x14ac:dyDescent="0.3">
      <c r="A13" s="59" t="s">
        <v>48</v>
      </c>
      <c r="B13" s="60" t="s">
        <v>31</v>
      </c>
      <c r="C13" s="59"/>
      <c r="D13" s="61" t="s">
        <v>49</v>
      </c>
      <c r="E13" s="2"/>
      <c r="F13" s="2"/>
      <c r="G13" s="2"/>
    </row>
    <row r="14" spans="1:46" ht="67.5" customHeight="1" x14ac:dyDescent="0.3">
      <c r="A14" s="62" t="s">
        <v>8</v>
      </c>
      <c r="B14" s="110">
        <f>AQ10</f>
        <v>100</v>
      </c>
      <c r="C14" s="2"/>
      <c r="D14" s="63">
        <v>3</v>
      </c>
      <c r="G14" s="2"/>
    </row>
    <row r="15" spans="1:46" ht="67.5" customHeight="1" x14ac:dyDescent="0.3">
      <c r="A15" s="8" t="s">
        <v>6</v>
      </c>
      <c r="B15" s="109">
        <f>AQ8</f>
        <v>100</v>
      </c>
      <c r="D15" s="64">
        <v>3</v>
      </c>
      <c r="G15" s="2"/>
    </row>
    <row r="16" spans="1:46" ht="67.5" customHeight="1" thickBot="1" x14ac:dyDescent="0.35">
      <c r="A16" s="8" t="s">
        <v>9</v>
      </c>
      <c r="B16" s="109">
        <f>AQ11</f>
        <v>100</v>
      </c>
      <c r="C16" s="2"/>
      <c r="D16" s="64">
        <v>3</v>
      </c>
      <c r="G16" s="2"/>
    </row>
    <row r="17" spans="1:7" ht="67.5" customHeight="1" x14ac:dyDescent="0.3">
      <c r="A17" s="8" t="s">
        <v>7</v>
      </c>
      <c r="B17" s="109">
        <f>AQ9</f>
        <v>100</v>
      </c>
      <c r="D17" s="65">
        <v>3</v>
      </c>
      <c r="G17" s="2"/>
    </row>
    <row r="18" spans="1:7" ht="67.5" customHeight="1" x14ac:dyDescent="0.3">
      <c r="A18" s="8" t="s">
        <v>5</v>
      </c>
      <c r="B18" s="109">
        <f>AQ7</f>
        <v>100</v>
      </c>
      <c r="D18" s="64">
        <v>3</v>
      </c>
    </row>
    <row r="19" spans="1:7" ht="67.5" customHeight="1" x14ac:dyDescent="0.3">
      <c r="A19" s="8" t="s">
        <v>4</v>
      </c>
      <c r="B19" s="109">
        <f>AQ5</f>
        <v>100</v>
      </c>
      <c r="D19" s="64">
        <v>3</v>
      </c>
    </row>
    <row r="20" spans="1:7" ht="67.5" customHeight="1" thickBot="1" x14ac:dyDescent="0.35">
      <c r="A20" s="8" t="s">
        <v>3</v>
      </c>
      <c r="B20" s="109">
        <f>AQ4</f>
        <v>100</v>
      </c>
      <c r="C20" s="2"/>
      <c r="D20" s="67">
        <v>3</v>
      </c>
    </row>
    <row r="21" spans="1:7" ht="67.5" customHeight="1" thickBot="1" x14ac:dyDescent="0.35">
      <c r="A21" s="66" t="s">
        <v>57</v>
      </c>
      <c r="B21" s="109">
        <f>AQ6</f>
        <v>100</v>
      </c>
      <c r="C21" s="2"/>
      <c r="D21" s="67">
        <v>3</v>
      </c>
    </row>
    <row r="22" spans="1:7" ht="47.25" customHeight="1" x14ac:dyDescent="0.25"/>
    <row r="23" spans="1:7" ht="47.25" customHeight="1" x14ac:dyDescent="0.25"/>
  </sheetData>
  <mergeCells count="17">
    <mergeCell ref="AF2:AG2"/>
    <mergeCell ref="AJ2:AK2"/>
    <mergeCell ref="AJ1:AO1"/>
    <mergeCell ref="AL2:AM2"/>
    <mergeCell ref="E1:U1"/>
    <mergeCell ref="L2:M2"/>
    <mergeCell ref="N2:O2"/>
    <mergeCell ref="P2:Q2"/>
    <mergeCell ref="R2:S2"/>
    <mergeCell ref="T2:U2"/>
    <mergeCell ref="X2:Y2"/>
    <mergeCell ref="AD2:AE2"/>
    <mergeCell ref="B2:C2"/>
    <mergeCell ref="D2:E2"/>
    <mergeCell ref="F2:G2"/>
    <mergeCell ref="H2:I2"/>
    <mergeCell ref="J2:K2"/>
  </mergeCells>
  <pageMargins left="0.59055118110236227" right="0.70866141732283472" top="0.74803149606299213" bottom="0.52" header="0.31496062992125984" footer="0.19"/>
  <pageSetup paperSize="9" scale="37" fitToWidth="2" orientation="landscape" r:id="rId1"/>
  <headerFooter>
    <oddHeader>&amp;RСтраница &amp;P из 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и график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uf-mz-2</dc:creator>
  <cp:lastModifiedBy>uf-mz-2</cp:lastModifiedBy>
  <cp:lastPrinted>2024-02-15T07:21:25Z</cp:lastPrinted>
  <dcterms:created xsi:type="dcterms:W3CDTF">2021-04-07T09:29:35Z</dcterms:created>
  <dcterms:modified xsi:type="dcterms:W3CDTF">2024-02-19T11:39:10Z</dcterms:modified>
</cp:coreProperties>
</file>